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00" windowWidth="28020" windowHeight="18200" activeTab="0"/>
  </bookViews>
  <sheets>
    <sheet name="HemBCv2.XLS" sheetId="1" r:id="rId1"/>
  </sheets>
  <definedNames>
    <definedName name="_xlnm.Print_Area" localSheetId="0">'HemBCv2.XLS'!$A$1:$O$22</definedName>
  </definedNames>
  <calcPr fullCalcOnLoad="1"/>
</workbook>
</file>

<file path=xl/sharedStrings.xml><?xml version="1.0" encoding="utf-8"?>
<sst xmlns="http://schemas.openxmlformats.org/spreadsheetml/2006/main" count="118" uniqueCount="77">
  <si>
    <t>Bilan Hématologique</t>
  </si>
  <si>
    <t>(données Immunologie Hématologie A. Afonso C. Joffin)</t>
  </si>
  <si>
    <t>(la cellule B2 indique au système si le sexe est bien entré (utilisé en D6)</t>
  </si>
  <si>
    <t>Normes = f(sexe)</t>
  </si>
  <si>
    <t>Femme</t>
  </si>
  <si>
    <t>Homme</t>
  </si>
  <si>
    <t>Sexe (M,F,N)</t>
  </si>
  <si>
    <t>F</t>
  </si>
  <si>
    <t>unités</t>
  </si>
  <si>
    <t>alerte</t>
  </si>
  <si>
    <t>min</t>
  </si>
  <si>
    <t>max</t>
  </si>
  <si>
    <t>nom hypo</t>
  </si>
  <si>
    <t>nom hyper</t>
  </si>
  <si>
    <t>nom normal</t>
  </si>
  <si>
    <t>Hématies</t>
  </si>
  <si>
    <t>T.dm-3</t>
  </si>
  <si>
    <t>faible</t>
  </si>
  <si>
    <t>fort</t>
  </si>
  <si>
    <t>normal</t>
  </si>
  <si>
    <t>Hémoglobine</t>
  </si>
  <si>
    <t>mmol.dm-3</t>
  </si>
  <si>
    <t>anémie</t>
  </si>
  <si>
    <t>Hématocrite</t>
  </si>
  <si>
    <t>dm3 dm-3</t>
  </si>
  <si>
    <t>VGM</t>
  </si>
  <si>
    <t>µm3 (fL)</t>
  </si>
  <si>
    <t>microcytose</t>
  </si>
  <si>
    <t>macrocytose</t>
  </si>
  <si>
    <t>normocytose</t>
  </si>
  <si>
    <t>TCMH</t>
  </si>
  <si>
    <t>fmol/hématie</t>
  </si>
  <si>
    <t>CCMH</t>
  </si>
  <si>
    <t>hypochromie</t>
  </si>
  <si>
    <t>aberrant</t>
  </si>
  <si>
    <t>normochromie</t>
  </si>
  <si>
    <t>Thrombocytes</t>
  </si>
  <si>
    <t>G.dm-3</t>
  </si>
  <si>
    <t>thrombopénie</t>
  </si>
  <si>
    <t>Leucocytes</t>
  </si>
  <si>
    <t>Réticulocytes</t>
  </si>
  <si>
    <t>GN</t>
  </si>
  <si>
    <t>GE</t>
  </si>
  <si>
    <t>GB</t>
  </si>
  <si>
    <t>L</t>
  </si>
  <si>
    <t>M</t>
  </si>
  <si>
    <t>GNeutrophiles</t>
  </si>
  <si>
    <t>hyperneutrophilie</t>
  </si>
  <si>
    <t>GÉosinophiles</t>
  </si>
  <si>
    <t>hyperéosinophilie</t>
  </si>
  <si>
    <t>GBasophiles</t>
  </si>
  <si>
    <t>hyperbasophilie</t>
  </si>
  <si>
    <t>Lymphocytes</t>
  </si>
  <si>
    <t>hyperlymphocytose</t>
  </si>
  <si>
    <t>Monocytes</t>
  </si>
  <si>
    <t>hypermonocytose</t>
  </si>
  <si>
    <t>en D6</t>
  </si>
  <si>
    <t>formule recopiée vers le bas</t>
  </si>
  <si>
    <t>SI(E6="pb sexe";"pb sexe";SI(B6&lt;E6;M6;SI(B6&gt;F6;N6;SI(($B$2=VRAI);O6;"Pb SEXE"))))</t>
  </si>
  <si>
    <t>en E6</t>
  </si>
  <si>
    <t>SI($B$4="N";G6;SI($B$4="F";I6;SI($B$4="m";K6;"pb sexe")))</t>
  </si>
  <si>
    <t>en B9</t>
  </si>
  <si>
    <t>1000*B8/B6</t>
  </si>
  <si>
    <t>en B10</t>
  </si>
  <si>
    <t>B7/B6</t>
  </si>
  <si>
    <t>en B11</t>
  </si>
  <si>
    <t>B7/B8</t>
  </si>
  <si>
    <t>en JAUNE : les cases de saisies.</t>
  </si>
  <si>
    <t>Ici, (mais on peut faire autrement), la formule leucocytaire est entrée sans tenir compte du total pris en charge par la feuille.</t>
  </si>
  <si>
    <t>en ROSE : formules de calcul (la feuille n'est pas protégée : prenez garde de ne pas les détruire)</t>
  </si>
  <si>
    <t>en BLEU : critères modifiables pour les adapter aux données du laboratoire.</t>
  </si>
  <si>
    <t>Introduire le sexe du patient ci-dessous :</t>
  </si>
  <si>
    <t>Nourrisson</t>
  </si>
  <si>
    <t>en B18</t>
  </si>
  <si>
    <t>en B24</t>
  </si>
  <si>
    <t>C24/SOMME($C$24:$C$24)</t>
  </si>
  <si>
    <t>B24*B$15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</si>
</sst>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d/m/yy"/>
    <numFmt numFmtId="173" formatCode="d/m/yy\ h:mm"/>
    <numFmt numFmtId="174" formatCode="0.0"/>
    <numFmt numFmtId="175" formatCode="0.0%"/>
    <numFmt numFmtId="176" formatCode="0.000"/>
  </numFmts>
  <fonts count="15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color indexed="10"/>
      <name val="Times"/>
      <family val="0"/>
    </font>
    <font>
      <sz val="9"/>
      <name val="Times"/>
      <family val="0"/>
    </font>
    <font>
      <i/>
      <sz val="10"/>
      <name val="Times"/>
      <family val="0"/>
    </font>
    <font>
      <i/>
      <sz val="12"/>
      <name val="Times"/>
      <family val="0"/>
    </font>
    <font>
      <b/>
      <sz val="12"/>
      <name val="Times"/>
      <family val="0"/>
    </font>
    <font>
      <sz val="10"/>
      <name val="Times"/>
      <family val="0"/>
    </font>
    <font>
      <sz val="9"/>
      <color indexed="10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sz val="12"/>
      <name val="Helv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3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2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12" fillId="2" borderId="0" xfId="0" applyFont="1" applyFill="1" applyAlignment="1">
      <alignment/>
    </xf>
    <xf numFmtId="0" fontId="6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/>
    </xf>
    <xf numFmtId="0" fontId="12" fillId="5" borderId="16" xfId="0" applyFont="1" applyFill="1" applyBorder="1" applyAlignment="1">
      <alignment/>
    </xf>
    <xf numFmtId="0" fontId="12" fillId="5" borderId="17" xfId="0" applyFont="1" applyFill="1" applyBorder="1" applyAlignment="1">
      <alignment horizontal="left"/>
    </xf>
    <xf numFmtId="0" fontId="12" fillId="5" borderId="18" xfId="0" applyFont="1" applyFill="1" applyBorder="1" applyAlignment="1">
      <alignment horizontal="left"/>
    </xf>
    <xf numFmtId="0" fontId="12" fillId="5" borderId="7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74" fontId="6" fillId="5" borderId="15" xfId="0" applyNumberFormat="1" applyFont="1" applyFill="1" applyBorder="1" applyAlignment="1">
      <alignment/>
    </xf>
    <xf numFmtId="175" fontId="6" fillId="5" borderId="15" xfId="0" applyNumberFormat="1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9" fillId="6" borderId="15" xfId="0" applyFont="1" applyFill="1" applyBorder="1" applyAlignment="1">
      <alignment horizontal="center"/>
    </xf>
    <xf numFmtId="2" fontId="9" fillId="6" borderId="15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/>
    </xf>
    <xf numFmtId="2" fontId="6" fillId="6" borderId="15" xfId="0" applyNumberFormat="1" applyFont="1" applyFill="1" applyBorder="1" applyAlignment="1">
      <alignment/>
    </xf>
    <xf numFmtId="174" fontId="6" fillId="6" borderId="15" xfId="0" applyNumberFormat="1" applyFont="1" applyFill="1" applyBorder="1" applyAlignment="1">
      <alignment/>
    </xf>
    <xf numFmtId="174" fontId="9" fillId="7" borderId="15" xfId="0" applyNumberFormat="1" applyFont="1" applyFill="1" applyBorder="1" applyAlignment="1">
      <alignment horizontal="center"/>
    </xf>
    <xf numFmtId="1" fontId="9" fillId="7" borderId="15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/>
    </xf>
    <xf numFmtId="2" fontId="10" fillId="7" borderId="19" xfId="0" applyNumberFormat="1" applyFont="1" applyFill="1" applyBorder="1" applyAlignment="1">
      <alignment/>
    </xf>
    <xf numFmtId="9" fontId="10" fillId="7" borderId="15" xfId="0" applyNumberFormat="1" applyFont="1" applyFill="1" applyBorder="1" applyAlignment="1">
      <alignment/>
    </xf>
    <xf numFmtId="0" fontId="10" fillId="7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13" fillId="8" borderId="15" xfId="0" applyFont="1" applyFill="1" applyBorder="1" applyAlignment="1">
      <alignment/>
    </xf>
    <xf numFmtId="0" fontId="13" fillId="8" borderId="16" xfId="0" applyFont="1" applyFill="1" applyBorder="1" applyAlignment="1">
      <alignment/>
    </xf>
    <xf numFmtId="2" fontId="13" fillId="8" borderId="15" xfId="0" applyNumberFormat="1" applyFont="1" applyFill="1" applyBorder="1" applyAlignment="1">
      <alignment/>
    </xf>
    <xf numFmtId="2" fontId="13" fillId="8" borderId="16" xfId="0" applyNumberFormat="1" applyFont="1" applyFill="1" applyBorder="1" applyAlignment="1">
      <alignment/>
    </xf>
    <xf numFmtId="0" fontId="13" fillId="8" borderId="19" xfId="0" applyFont="1" applyFill="1" applyBorder="1" applyAlignment="1">
      <alignment/>
    </xf>
    <xf numFmtId="0" fontId="13" fillId="8" borderId="20" xfId="0" applyFont="1" applyFill="1" applyBorder="1" applyAlignment="1">
      <alignment/>
    </xf>
    <xf numFmtId="0" fontId="6" fillId="9" borderId="15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2" fontId="6" fillId="9" borderId="15" xfId="0" applyNumberFormat="1" applyFont="1" applyFill="1" applyBorder="1" applyAlignment="1">
      <alignment/>
    </xf>
    <xf numFmtId="1" fontId="6" fillId="9" borderId="15" xfId="0" applyNumberFormat="1" applyFont="1" applyFill="1" applyBorder="1" applyAlignment="1">
      <alignment/>
    </xf>
    <xf numFmtId="0" fontId="6" fillId="6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10" borderId="22" xfId="0" applyFont="1" applyFill="1" applyBorder="1" applyAlignment="1">
      <alignment/>
    </xf>
    <xf numFmtId="0" fontId="6" fillId="10" borderId="21" xfId="0" applyFont="1" applyFill="1" applyBorder="1" applyAlignment="1">
      <alignment/>
    </xf>
    <xf numFmtId="0" fontId="5" fillId="11" borderId="7" xfId="0" applyFont="1" applyFill="1" applyBorder="1" applyAlignment="1">
      <alignment horizontal="centerContinuous"/>
    </xf>
    <xf numFmtId="0" fontId="5" fillId="12" borderId="5" xfId="0" applyFont="1" applyFill="1" applyBorder="1" applyAlignment="1">
      <alignment horizontal="centerContinuous"/>
    </xf>
    <xf numFmtId="0" fontId="5" fillId="12" borderId="5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Continuous"/>
    </xf>
    <xf numFmtId="0" fontId="11" fillId="12" borderId="6" xfId="0" applyFont="1" applyFill="1" applyBorder="1" applyAlignment="1">
      <alignment horizontal="centerContinuous"/>
    </xf>
    <xf numFmtId="0" fontId="10" fillId="0" borderId="7" xfId="0" applyFont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9" fontId="6" fillId="0" borderId="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24</xdr:row>
      <xdr:rowOff>47625</xdr:rowOff>
    </xdr:from>
    <xdr:to>
      <xdr:col>15</xdr:col>
      <xdr:colOff>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476625" y="5076825"/>
          <a:ext cx="4676775" cy="828675"/>
        </a:xfrm>
        <a:prstGeom prst="wedgeRectCallout">
          <a:avLst>
            <a:gd name="adj1" fmla="val -80370"/>
            <a:gd name="adj2" fmla="val -42537"/>
          </a:avLst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elv"/>
              <a:ea typeface="Helv"/>
              <a:cs typeface="Helv"/>
            </a:rPr>
            <a:t>On suppose ici que le laborantin compte et identifie sur sa lame UN NOMBRE QUELCONQUE DE CELLULES. Il n'y a aucun raison de n'en compter que 100 : on peut par exmeple décider de compter jusqu'à trouver un basophile…
L'ordinateur assure l'ensemble des calculs.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="125" zoomScaleNormal="125" workbookViewId="0" topLeftCell="A1">
      <selection activeCell="D13" sqref="D13"/>
    </sheetView>
  </sheetViews>
  <sheetFormatPr defaultColWidth="11.421875" defaultRowHeight="12"/>
  <cols>
    <col min="1" max="1" width="12.00390625" style="3" customWidth="1"/>
    <col min="2" max="2" width="7.8515625" style="2" customWidth="1"/>
    <col min="3" max="3" width="11.00390625" style="2" customWidth="1"/>
    <col min="4" max="4" width="13.8515625" style="1" customWidth="1"/>
    <col min="5" max="6" width="6.8515625" style="1" customWidth="1"/>
    <col min="7" max="12" width="5.421875" style="1" customWidth="1"/>
    <col min="13" max="14" width="9.8515625" style="2" customWidth="1"/>
    <col min="15" max="15" width="11.57421875" style="2" customWidth="1"/>
    <col min="16" max="20" width="11.00390625" style="2" customWidth="1"/>
    <col min="21" max="21" width="8.8515625" style="2" customWidth="1"/>
    <col min="22" max="23" width="6.00390625" style="2" customWidth="1"/>
    <col min="24" max="16384" width="11.00390625" style="2" customWidth="1"/>
  </cols>
  <sheetData>
    <row r="1" spans="1:8" ht="21">
      <c r="A1" s="77" t="s">
        <v>0</v>
      </c>
      <c r="B1" s="78"/>
      <c r="C1" s="78"/>
      <c r="D1" s="79"/>
      <c r="E1" s="80"/>
      <c r="F1" s="80"/>
      <c r="G1" s="81"/>
      <c r="H1" s="1" t="s">
        <v>1</v>
      </c>
    </row>
    <row r="2" spans="2:3" ht="12" thickBot="1">
      <c r="B2" s="2" t="b">
        <f>IF(AND(AND(B4&lt;&gt;"M",B4&lt;&gt;"N"),B4&lt;&gt;"F"),FALSE,TRUE)</f>
        <v>1</v>
      </c>
      <c r="C2" s="2" t="s">
        <v>2</v>
      </c>
    </row>
    <row r="3" spans="1:12" ht="16.5" customHeight="1" thickTop="1">
      <c r="A3" s="75" t="s">
        <v>71</v>
      </c>
      <c r="B3" s="76"/>
      <c r="C3" s="76"/>
      <c r="D3" s="74"/>
      <c r="E3" s="41" t="s">
        <v>3</v>
      </c>
      <c r="F3" s="42"/>
      <c r="G3" s="43" t="s">
        <v>72</v>
      </c>
      <c r="H3" s="44"/>
      <c r="I3" s="43" t="s">
        <v>4</v>
      </c>
      <c r="J3" s="44"/>
      <c r="K3" s="43" t="s">
        <v>5</v>
      </c>
      <c r="L3" s="44"/>
    </row>
    <row r="4" spans="1:15" ht="16.5" customHeight="1">
      <c r="A4" s="35" t="s">
        <v>6</v>
      </c>
      <c r="B4" s="73" t="s">
        <v>7</v>
      </c>
      <c r="C4" s="37" t="s">
        <v>8</v>
      </c>
      <c r="D4" s="38" t="s">
        <v>9</v>
      </c>
      <c r="E4" s="39" t="s">
        <v>10</v>
      </c>
      <c r="F4" s="40" t="s">
        <v>11</v>
      </c>
      <c r="G4" s="39" t="s">
        <v>10</v>
      </c>
      <c r="H4" s="39" t="s">
        <v>11</v>
      </c>
      <c r="I4" s="39" t="s">
        <v>10</v>
      </c>
      <c r="J4" s="39" t="s">
        <v>11</v>
      </c>
      <c r="K4" s="39" t="s">
        <v>10</v>
      </c>
      <c r="L4" s="39" t="s">
        <v>11</v>
      </c>
      <c r="M4" s="45" t="s">
        <v>12</v>
      </c>
      <c r="N4" s="45" t="s">
        <v>13</v>
      </c>
      <c r="O4" s="45" t="s">
        <v>14</v>
      </c>
    </row>
    <row r="5" spans="1:15" ht="16.5" customHeight="1">
      <c r="A5" s="5"/>
      <c r="B5" s="6"/>
      <c r="C5" s="6"/>
      <c r="D5" s="7"/>
      <c r="E5" s="18"/>
      <c r="F5" s="19"/>
      <c r="G5" s="20"/>
      <c r="H5" s="20"/>
      <c r="I5" s="20"/>
      <c r="J5" s="20"/>
      <c r="K5" s="20"/>
      <c r="L5" s="20"/>
      <c r="M5" s="4"/>
      <c r="N5" s="4"/>
      <c r="O5" s="4"/>
    </row>
    <row r="6" spans="1:15" ht="16.5" customHeight="1">
      <c r="A6" s="35" t="s">
        <v>15</v>
      </c>
      <c r="B6" s="50">
        <v>2.5</v>
      </c>
      <c r="C6" s="37" t="s">
        <v>16</v>
      </c>
      <c r="D6" s="60" t="str">
        <f aca="true" t="shared" si="0" ref="D6:D11">IF(E6="pb sexe","pb sexe",IF(B6&lt;E6,M6,IF(B6&gt;F6,N6,IF(($B$2=TRUE),O6,"Pb SEXE"))))</f>
        <v>faible</v>
      </c>
      <c r="E6" s="63">
        <f aca="true" t="shared" si="1" ref="E6:F11">IF($B$4="N",G6,IF($B$4="F",I6,IF($B$4="m",K6,"pb sexe")))</f>
        <v>4</v>
      </c>
      <c r="F6" s="64">
        <f t="shared" si="1"/>
        <v>5</v>
      </c>
      <c r="G6" s="69">
        <v>5</v>
      </c>
      <c r="H6" s="69">
        <v>6</v>
      </c>
      <c r="I6" s="69">
        <v>4</v>
      </c>
      <c r="J6" s="69">
        <v>5</v>
      </c>
      <c r="K6" s="69">
        <v>4.5</v>
      </c>
      <c r="L6" s="69">
        <v>5.5</v>
      </c>
      <c r="M6" s="70" t="s">
        <v>17</v>
      </c>
      <c r="N6" s="70" t="s">
        <v>18</v>
      </c>
      <c r="O6" s="70" t="s">
        <v>19</v>
      </c>
    </row>
    <row r="7" spans="1:15" ht="16.5" customHeight="1">
      <c r="A7" s="35" t="s">
        <v>20</v>
      </c>
      <c r="B7" s="50">
        <v>4.5</v>
      </c>
      <c r="C7" s="37" t="s">
        <v>21</v>
      </c>
      <c r="D7" s="60" t="str">
        <f t="shared" si="0"/>
        <v>anémie</v>
      </c>
      <c r="E7" s="63">
        <f t="shared" si="1"/>
        <v>7.5</v>
      </c>
      <c r="F7" s="64">
        <f t="shared" si="1"/>
        <v>10</v>
      </c>
      <c r="G7" s="69">
        <v>10</v>
      </c>
      <c r="H7" s="69">
        <v>12.5</v>
      </c>
      <c r="I7" s="69">
        <v>7.5</v>
      </c>
      <c r="J7" s="69">
        <v>10</v>
      </c>
      <c r="K7" s="69">
        <v>8.5</v>
      </c>
      <c r="L7" s="69">
        <v>12</v>
      </c>
      <c r="M7" s="70" t="s">
        <v>22</v>
      </c>
      <c r="N7" s="70" t="s">
        <v>18</v>
      </c>
      <c r="O7" s="70" t="s">
        <v>19</v>
      </c>
    </row>
    <row r="8" spans="1:15" ht="16.5" customHeight="1">
      <c r="A8" s="35" t="s">
        <v>23</v>
      </c>
      <c r="B8" s="51">
        <v>0.35</v>
      </c>
      <c r="C8" s="37" t="s">
        <v>24</v>
      </c>
      <c r="D8" s="60" t="str">
        <f t="shared" si="0"/>
        <v>normal</v>
      </c>
      <c r="E8" s="65">
        <f t="shared" si="1"/>
        <v>0.35</v>
      </c>
      <c r="F8" s="66">
        <f t="shared" si="1"/>
        <v>0.47</v>
      </c>
      <c r="G8" s="71">
        <v>0.49</v>
      </c>
      <c r="H8" s="71">
        <v>0.59</v>
      </c>
      <c r="I8" s="71">
        <v>0.35</v>
      </c>
      <c r="J8" s="71">
        <v>0.47</v>
      </c>
      <c r="K8" s="71">
        <v>0.4</v>
      </c>
      <c r="L8" s="71">
        <v>0.54</v>
      </c>
      <c r="M8" s="70" t="s">
        <v>17</v>
      </c>
      <c r="N8" s="70" t="s">
        <v>18</v>
      </c>
      <c r="O8" s="70" t="s">
        <v>19</v>
      </c>
    </row>
    <row r="9" spans="1:15" ht="16.5" customHeight="1">
      <c r="A9" s="35" t="s">
        <v>25</v>
      </c>
      <c r="B9" s="55">
        <f>1000*B8/B6</f>
        <v>140</v>
      </c>
      <c r="C9" s="46" t="s">
        <v>26</v>
      </c>
      <c r="D9" s="60" t="str">
        <f t="shared" si="0"/>
        <v>macrocytose</v>
      </c>
      <c r="E9" s="63">
        <f t="shared" si="1"/>
        <v>80</v>
      </c>
      <c r="F9" s="64">
        <f t="shared" si="1"/>
        <v>100</v>
      </c>
      <c r="G9" s="69">
        <v>80</v>
      </c>
      <c r="H9" s="69">
        <v>100</v>
      </c>
      <c r="I9" s="69">
        <v>80</v>
      </c>
      <c r="J9" s="69">
        <v>100</v>
      </c>
      <c r="K9" s="69">
        <v>80</v>
      </c>
      <c r="L9" s="69">
        <v>100</v>
      </c>
      <c r="M9" s="70" t="s">
        <v>27</v>
      </c>
      <c r="N9" s="70" t="s">
        <v>28</v>
      </c>
      <c r="O9" s="70" t="s">
        <v>29</v>
      </c>
    </row>
    <row r="10" spans="1:15" ht="16.5" customHeight="1">
      <c r="A10" s="35" t="s">
        <v>30</v>
      </c>
      <c r="B10" s="55">
        <f>B7/B6</f>
        <v>1.8</v>
      </c>
      <c r="C10" s="46" t="s">
        <v>31</v>
      </c>
      <c r="D10" s="60" t="str">
        <f t="shared" si="0"/>
        <v>normal</v>
      </c>
      <c r="E10" s="63">
        <f t="shared" si="1"/>
        <v>1.7</v>
      </c>
      <c r="F10" s="64">
        <f t="shared" si="1"/>
        <v>2</v>
      </c>
      <c r="G10" s="69">
        <v>1.7</v>
      </c>
      <c r="H10" s="69">
        <v>2</v>
      </c>
      <c r="I10" s="69">
        <v>1.7</v>
      </c>
      <c r="J10" s="69">
        <v>2</v>
      </c>
      <c r="K10" s="69">
        <v>1.7</v>
      </c>
      <c r="L10" s="69">
        <v>2</v>
      </c>
      <c r="M10" s="70" t="s">
        <v>17</v>
      </c>
      <c r="N10" s="70" t="s">
        <v>18</v>
      </c>
      <c r="O10" s="70" t="s">
        <v>19</v>
      </c>
    </row>
    <row r="11" spans="1:15" ht="16.5" customHeight="1">
      <c r="A11" s="35" t="s">
        <v>32</v>
      </c>
      <c r="B11" s="56">
        <f>B7/B8</f>
        <v>12.857142857142858</v>
      </c>
      <c r="C11" s="47" t="s">
        <v>21</v>
      </c>
      <c r="D11" s="60" t="str">
        <f t="shared" si="0"/>
        <v>hypochromie</v>
      </c>
      <c r="E11" s="63">
        <f t="shared" si="1"/>
        <v>20</v>
      </c>
      <c r="F11" s="64">
        <f t="shared" si="1"/>
        <v>23.5</v>
      </c>
      <c r="G11" s="72">
        <v>20</v>
      </c>
      <c r="H11" s="72">
        <v>23.5</v>
      </c>
      <c r="I11" s="72">
        <v>20</v>
      </c>
      <c r="J11" s="72">
        <v>23.5</v>
      </c>
      <c r="K11" s="72">
        <v>20</v>
      </c>
      <c r="L11" s="72">
        <v>23.5</v>
      </c>
      <c r="M11" s="70" t="s">
        <v>33</v>
      </c>
      <c r="N11" s="70" t="s">
        <v>34</v>
      </c>
      <c r="O11" s="70" t="s">
        <v>35</v>
      </c>
    </row>
    <row r="12" spans="1:15" s="87" customFormat="1" ht="16.5" customHeight="1">
      <c r="A12" s="83"/>
      <c r="B12" s="17"/>
      <c r="C12" s="17"/>
      <c r="D12" s="84"/>
      <c r="E12" s="85"/>
      <c r="F12" s="86"/>
      <c r="M12" s="88"/>
      <c r="N12" s="88"/>
      <c r="O12" s="88"/>
    </row>
    <row r="13" spans="1:15" ht="16.5" customHeight="1">
      <c r="A13" s="35" t="s">
        <v>36</v>
      </c>
      <c r="B13" s="52">
        <v>300</v>
      </c>
      <c r="C13" s="37" t="s">
        <v>37</v>
      </c>
      <c r="D13" s="60" t="str">
        <f>IF(E13="pb sexe","pb sexe",IF(B13&lt;E13,M13,IF(B13&gt;F13,N13,IF(($B$2=TRUE),O13,"Pb SEXE"))))</f>
        <v>normal</v>
      </c>
      <c r="E13" s="63">
        <f>IF($B$4="N",G13,IF($B$4="F",I13,IF($B$4="m",K13,"pb sexe")))</f>
        <v>200</v>
      </c>
      <c r="F13" s="64">
        <f>IF($B$4="N",H13,IF($B$4="F",J13,IF($B$4="m",L13,"pb sexe")))</f>
        <v>400</v>
      </c>
      <c r="G13" s="69">
        <v>200</v>
      </c>
      <c r="H13" s="69">
        <v>400</v>
      </c>
      <c r="I13" s="69">
        <v>200</v>
      </c>
      <c r="J13" s="69">
        <v>400</v>
      </c>
      <c r="K13" s="69">
        <v>200</v>
      </c>
      <c r="L13" s="69">
        <v>400</v>
      </c>
      <c r="M13" s="70" t="s">
        <v>38</v>
      </c>
      <c r="N13" s="70" t="s">
        <v>18</v>
      </c>
      <c r="O13" s="70" t="s">
        <v>19</v>
      </c>
    </row>
    <row r="14" spans="1:15" s="87" customFormat="1" ht="16.5" customHeight="1">
      <c r="A14" s="83"/>
      <c r="B14" s="17"/>
      <c r="C14" s="17"/>
      <c r="D14" s="17"/>
      <c r="E14" s="85"/>
      <c r="F14" s="86"/>
      <c r="M14" s="88"/>
      <c r="N14" s="88"/>
      <c r="O14" s="88"/>
    </row>
    <row r="15" spans="1:15" ht="16.5" customHeight="1">
      <c r="A15" s="35" t="s">
        <v>39</v>
      </c>
      <c r="B15" s="53">
        <v>5.677</v>
      </c>
      <c r="C15" s="37" t="s">
        <v>37</v>
      </c>
      <c r="D15" s="60" t="str">
        <f>IF(E15="pb sexe","pb sexe",IF(B15&lt;E15,M15,IF(B15&gt;F15,N15,IF(($B$2=TRUE),O15,"Pb SEXE"))))</f>
        <v>normal</v>
      </c>
      <c r="E15" s="63">
        <f>IF($B$4="N",G15,IF($B$4="F",I15,IF($B$4="m",K15,"pb sexe")))</f>
        <v>4</v>
      </c>
      <c r="F15" s="64">
        <f>IF($B$4="N",H15,IF($B$4="F",J15,IF($B$4="m",L15,"pb sexe")))</f>
        <v>10</v>
      </c>
      <c r="G15" s="69">
        <v>10</v>
      </c>
      <c r="H15" s="69">
        <v>30</v>
      </c>
      <c r="I15" s="69">
        <v>4</v>
      </c>
      <c r="J15" s="69">
        <v>10</v>
      </c>
      <c r="K15" s="69">
        <v>4</v>
      </c>
      <c r="L15" s="69">
        <v>10</v>
      </c>
      <c r="M15" s="70" t="s">
        <v>17</v>
      </c>
      <c r="N15" s="70" t="s">
        <v>18</v>
      </c>
      <c r="O15" s="70" t="s">
        <v>19</v>
      </c>
    </row>
    <row r="16" spans="1:15" ht="16.5" customHeight="1">
      <c r="A16" s="35" t="s">
        <v>40</v>
      </c>
      <c r="B16" s="54">
        <v>20</v>
      </c>
      <c r="C16" s="37" t="s">
        <v>37</v>
      </c>
      <c r="D16" s="60" t="str">
        <f>IF(E16="pb sexe","pb sexe",IF(B16&lt;E16,M16,IF(B16&gt;F16,N16,IF(($B$2=TRUE),O16,"Pb SEXE"))))</f>
        <v>normal</v>
      </c>
      <c r="E16" s="63">
        <f>IF($B$4="N",G16,IF($B$4="F",I16,IF($B$4="m",K16,"pb sexe")))</f>
        <v>10</v>
      </c>
      <c r="F16" s="64">
        <f>IF($B$4="N",H16,IF($B$4="F",J16,IF($B$4="m",L16,"pb sexe")))</f>
        <v>100</v>
      </c>
      <c r="G16" s="69">
        <v>10</v>
      </c>
      <c r="H16" s="69">
        <v>100</v>
      </c>
      <c r="I16" s="69">
        <v>10</v>
      </c>
      <c r="J16" s="69">
        <v>100</v>
      </c>
      <c r="K16" s="69">
        <v>10</v>
      </c>
      <c r="L16" s="69">
        <v>100</v>
      </c>
      <c r="M16" s="70" t="s">
        <v>17</v>
      </c>
      <c r="N16" s="70" t="s">
        <v>18</v>
      </c>
      <c r="O16" s="70" t="s">
        <v>19</v>
      </c>
    </row>
    <row r="17" spans="1:15" s="87" customFormat="1" ht="16.5" customHeight="1">
      <c r="A17" s="89"/>
      <c r="B17" s="90">
        <f>IF(SUM(B24:B28)&lt;&gt;1,"ERREUR DE POURCENTAGE","")</f>
      </c>
      <c r="C17" s="17"/>
      <c r="D17" s="84"/>
      <c r="E17" s="85"/>
      <c r="F17" s="86"/>
      <c r="M17" s="88"/>
      <c r="N17" s="88"/>
      <c r="O17" s="88"/>
    </row>
    <row r="18" spans="1:15" ht="16.5" customHeight="1">
      <c r="A18" s="35" t="s">
        <v>46</v>
      </c>
      <c r="B18" s="57">
        <f>B24*B$15</f>
        <v>1.9989436619718306</v>
      </c>
      <c r="C18" s="37" t="s">
        <v>37</v>
      </c>
      <c r="D18" s="61" t="str">
        <f>IF(E18="pb sexe","pb sexe",IF(B18&lt;E18,M18,IF(B18&gt;F18,N18,IF(($B$2=TRUE),O18,"Pb SEXE"))))</f>
        <v>faible</v>
      </c>
      <c r="E18" s="63">
        <f aca="true" t="shared" si="2" ref="E18:F22">IF($B$4="N",G18,IF($B$4="F",I18,IF($B$4="m",K18,"pb sexe")))</f>
        <v>2</v>
      </c>
      <c r="F18" s="64">
        <f t="shared" si="2"/>
        <v>7</v>
      </c>
      <c r="G18" s="69">
        <v>6</v>
      </c>
      <c r="H18" s="69">
        <v>18</v>
      </c>
      <c r="I18" s="69">
        <v>2</v>
      </c>
      <c r="J18" s="69">
        <v>7</v>
      </c>
      <c r="K18" s="69">
        <v>2</v>
      </c>
      <c r="L18" s="69">
        <v>7</v>
      </c>
      <c r="M18" s="70" t="s">
        <v>17</v>
      </c>
      <c r="N18" s="70" t="s">
        <v>47</v>
      </c>
      <c r="O18" s="70" t="s">
        <v>19</v>
      </c>
    </row>
    <row r="19" spans="1:15" ht="16.5" customHeight="1">
      <c r="A19" s="35" t="s">
        <v>48</v>
      </c>
      <c r="B19" s="57">
        <f>B25*B$15</f>
        <v>0.11993661971830985</v>
      </c>
      <c r="C19" s="37" t="s">
        <v>37</v>
      </c>
      <c r="D19" s="61" t="str">
        <f>IF(E19="pb sexe","pb sexe",IF(B19&lt;E19,M19,IF(B19&gt;F19,N19,IF(($B$2=TRUE),O19,"Pb SEXE"))))</f>
        <v>normal</v>
      </c>
      <c r="E19" s="63">
        <f t="shared" si="2"/>
        <v>0</v>
      </c>
      <c r="F19" s="64">
        <f t="shared" si="2"/>
        <v>0.3</v>
      </c>
      <c r="G19" s="69">
        <v>0</v>
      </c>
      <c r="H19" s="69">
        <v>0.6</v>
      </c>
      <c r="I19" s="69">
        <v>0</v>
      </c>
      <c r="J19" s="69">
        <v>0.3</v>
      </c>
      <c r="K19" s="69">
        <v>0</v>
      </c>
      <c r="L19" s="69">
        <v>0.3</v>
      </c>
      <c r="M19" s="70" t="s">
        <v>17</v>
      </c>
      <c r="N19" s="70" t="s">
        <v>49</v>
      </c>
      <c r="O19" s="70" t="s">
        <v>19</v>
      </c>
    </row>
    <row r="20" spans="1:15" ht="16.5" customHeight="1">
      <c r="A20" s="35" t="s">
        <v>50</v>
      </c>
      <c r="B20" s="57">
        <f>B26*B$15</f>
        <v>0.029984154929577463</v>
      </c>
      <c r="C20" s="37" t="s">
        <v>37</v>
      </c>
      <c r="D20" s="61" t="str">
        <f>IF(E20="pb sexe","pb sexe",IF(B20&lt;E20,M20,IF(B20&gt;F20,N20,IF(($B$2=TRUE),O20,"Pb SEXE"))))</f>
        <v>normal</v>
      </c>
      <c r="E20" s="63">
        <f t="shared" si="2"/>
        <v>0</v>
      </c>
      <c r="F20" s="64">
        <f t="shared" si="2"/>
        <v>0.1</v>
      </c>
      <c r="G20" s="69">
        <v>0</v>
      </c>
      <c r="H20" s="69">
        <v>0.1</v>
      </c>
      <c r="I20" s="69">
        <v>0</v>
      </c>
      <c r="J20" s="69">
        <v>0.1</v>
      </c>
      <c r="K20" s="69">
        <v>0</v>
      </c>
      <c r="L20" s="69">
        <v>0.1</v>
      </c>
      <c r="M20" s="70" t="s">
        <v>17</v>
      </c>
      <c r="N20" s="70" t="s">
        <v>51</v>
      </c>
      <c r="O20" s="70" t="s">
        <v>19</v>
      </c>
    </row>
    <row r="21" spans="1:15" ht="16.5" customHeight="1">
      <c r="A21" s="35" t="s">
        <v>52</v>
      </c>
      <c r="B21" s="57">
        <f>B27*B$15</f>
        <v>3.2083045774647885</v>
      </c>
      <c r="C21" s="37" t="s">
        <v>37</v>
      </c>
      <c r="D21" s="61" t="str">
        <f>IF(E21="pb sexe","pb sexe",IF(B21&lt;E21,M21,IF(B21&gt;F21,N21,IF(($B$2=TRUE),O21,"Pb SEXE"))))</f>
        <v>normal</v>
      </c>
      <c r="E21" s="63">
        <f t="shared" si="2"/>
        <v>0.8</v>
      </c>
      <c r="F21" s="64">
        <f t="shared" si="2"/>
        <v>4</v>
      </c>
      <c r="G21" s="69">
        <v>3</v>
      </c>
      <c r="H21" s="69">
        <v>9</v>
      </c>
      <c r="I21" s="69">
        <v>0.8</v>
      </c>
      <c r="J21" s="69">
        <v>4</v>
      </c>
      <c r="K21" s="69">
        <v>0.8</v>
      </c>
      <c r="L21" s="69">
        <v>4</v>
      </c>
      <c r="M21" s="70" t="s">
        <v>17</v>
      </c>
      <c r="N21" s="70" t="s">
        <v>53</v>
      </c>
      <c r="O21" s="70" t="s">
        <v>19</v>
      </c>
    </row>
    <row r="22" spans="1:15" ht="16.5" customHeight="1" thickBot="1">
      <c r="A22" s="36" t="s">
        <v>54</v>
      </c>
      <c r="B22" s="58">
        <f>B28*B$15</f>
        <v>0.3198309859154929</v>
      </c>
      <c r="C22" s="48" t="s">
        <v>37</v>
      </c>
      <c r="D22" s="62" t="str">
        <f>IF(E22="pb sexe","pb sexe",IF(B22&lt;E22,M22,IF(B22&gt;F22,N22,IF(($B$2=TRUE),O22,"Pb SEXE"))))</f>
        <v>normal</v>
      </c>
      <c r="E22" s="67">
        <f t="shared" si="2"/>
        <v>0.1</v>
      </c>
      <c r="F22" s="68">
        <f t="shared" si="2"/>
        <v>1</v>
      </c>
      <c r="G22" s="69">
        <v>0.5</v>
      </c>
      <c r="H22" s="69">
        <v>1.5</v>
      </c>
      <c r="I22" s="69">
        <v>0.1</v>
      </c>
      <c r="J22" s="69">
        <v>1</v>
      </c>
      <c r="K22" s="69">
        <v>0.1</v>
      </c>
      <c r="L22" s="69">
        <v>1</v>
      </c>
      <c r="M22" s="70" t="s">
        <v>17</v>
      </c>
      <c r="N22" s="70" t="s">
        <v>55</v>
      </c>
      <c r="O22" s="70" t="s">
        <v>19</v>
      </c>
    </row>
    <row r="23" ht="16.5" customHeight="1" thickTop="1"/>
    <row r="24" spans="1:3" ht="16.5" customHeight="1">
      <c r="A24" s="35" t="s">
        <v>41</v>
      </c>
      <c r="B24" s="59">
        <f>C24/SUM($C$24:$C$28)</f>
        <v>0.352112676056338</v>
      </c>
      <c r="C24" s="49">
        <v>200</v>
      </c>
    </row>
    <row r="25" spans="1:3" ht="16.5" customHeight="1">
      <c r="A25" s="35" t="s">
        <v>42</v>
      </c>
      <c r="B25" s="59">
        <f>C25/SUM($C$24:$C$28)</f>
        <v>0.02112676056338028</v>
      </c>
      <c r="C25" s="49">
        <v>12</v>
      </c>
    </row>
    <row r="26" spans="1:3" ht="16.5" customHeight="1">
      <c r="A26" s="35" t="s">
        <v>43</v>
      </c>
      <c r="B26" s="59">
        <f>C26/SUM($C$24:$C$28)</f>
        <v>0.00528169014084507</v>
      </c>
      <c r="C26" s="49">
        <v>3</v>
      </c>
    </row>
    <row r="27" spans="1:3" ht="16.5" customHeight="1">
      <c r="A27" s="35" t="s">
        <v>44</v>
      </c>
      <c r="B27" s="59">
        <f>C27/SUM($C$24:$C$28)</f>
        <v>0.5651408450704225</v>
      </c>
      <c r="C27" s="49">
        <v>321</v>
      </c>
    </row>
    <row r="28" spans="1:3" ht="16.5" customHeight="1">
      <c r="A28" s="35" t="s">
        <v>45</v>
      </c>
      <c r="B28" s="59">
        <f>C28/SUM($C$24:$C$28)</f>
        <v>0.056338028169014086</v>
      </c>
      <c r="C28" s="49">
        <v>32</v>
      </c>
    </row>
    <row r="30" ht="10.5">
      <c r="A30" s="3" t="s">
        <v>67</v>
      </c>
    </row>
    <row r="31" ht="10.5">
      <c r="A31" s="3" t="s">
        <v>68</v>
      </c>
    </row>
    <row r="32" ht="10.5">
      <c r="A32" s="3" t="s">
        <v>69</v>
      </c>
    </row>
    <row r="33" ht="10.5">
      <c r="A33" s="3" t="s">
        <v>70</v>
      </c>
    </row>
    <row r="35" spans="1:12" s="10" customFormat="1" ht="12">
      <c r="A35" s="30" t="s">
        <v>56</v>
      </c>
      <c r="B35" s="9" t="s">
        <v>57</v>
      </c>
      <c r="C35" s="9"/>
      <c r="D35" s="9"/>
      <c r="E35" s="21"/>
      <c r="F35" s="21"/>
      <c r="G35" s="21"/>
      <c r="H35" s="22"/>
      <c r="I35" s="1"/>
      <c r="J35" s="1"/>
      <c r="K35" s="1"/>
      <c r="L35" s="1"/>
    </row>
    <row r="36" spans="1:12" s="10" customFormat="1" ht="12">
      <c r="A36" s="31" t="s">
        <v>58</v>
      </c>
      <c r="B36" s="11"/>
      <c r="C36" s="11"/>
      <c r="D36" s="11"/>
      <c r="E36" s="23"/>
      <c r="F36" s="23"/>
      <c r="G36" s="23"/>
      <c r="H36" s="24"/>
      <c r="I36" s="1"/>
      <c r="J36" s="1"/>
      <c r="K36" s="1"/>
      <c r="L36" s="1"/>
    </row>
    <row r="37" spans="1:12" s="10" customFormat="1" ht="12">
      <c r="A37" s="32" t="s">
        <v>59</v>
      </c>
      <c r="B37" s="12" t="s">
        <v>57</v>
      </c>
      <c r="C37" s="12"/>
      <c r="D37" s="12"/>
      <c r="E37" s="25"/>
      <c r="F37" s="25"/>
      <c r="G37" s="25"/>
      <c r="H37" s="26"/>
      <c r="I37" s="1"/>
      <c r="J37" s="1"/>
      <c r="K37" s="1"/>
      <c r="L37" s="1"/>
    </row>
    <row r="38" spans="1:12" s="10" customFormat="1" ht="12">
      <c r="A38" s="33" t="s">
        <v>60</v>
      </c>
      <c r="B38" s="13"/>
      <c r="C38" s="13"/>
      <c r="D38" s="13"/>
      <c r="E38" s="27"/>
      <c r="F38" s="27"/>
      <c r="G38" s="27"/>
      <c r="H38" s="28"/>
      <c r="I38" s="1"/>
      <c r="J38" s="1"/>
      <c r="K38" s="1"/>
      <c r="L38" s="1"/>
    </row>
    <row r="39" spans="1:11" s="10" customFormat="1" ht="12">
      <c r="A39" s="34" t="s">
        <v>61</v>
      </c>
      <c r="B39" s="14" t="s">
        <v>62</v>
      </c>
      <c r="C39" s="15"/>
      <c r="D39" s="16" t="s">
        <v>73</v>
      </c>
      <c r="E39" s="21" t="s">
        <v>76</v>
      </c>
      <c r="F39" s="21"/>
      <c r="G39" s="22"/>
      <c r="H39" s="1"/>
      <c r="I39" s="1"/>
      <c r="J39" s="1"/>
      <c r="K39" s="1"/>
    </row>
    <row r="40" spans="1:11" s="10" customFormat="1" ht="12">
      <c r="A40" s="34" t="s">
        <v>63</v>
      </c>
      <c r="B40" s="14" t="s">
        <v>64</v>
      </c>
      <c r="C40" s="15"/>
      <c r="D40" s="82" t="s">
        <v>74</v>
      </c>
      <c r="E40" s="82" t="s">
        <v>75</v>
      </c>
      <c r="F40" s="14"/>
      <c r="G40" s="15"/>
      <c r="H40" s="29"/>
      <c r="I40" s="1"/>
      <c r="J40" s="1"/>
      <c r="K40" s="1"/>
    </row>
    <row r="41" spans="1:12" s="10" customFormat="1" ht="12">
      <c r="A41" s="34" t="s">
        <v>65</v>
      </c>
      <c r="B41" s="14" t="s">
        <v>66</v>
      </c>
      <c r="C41" s="15"/>
      <c r="D41" s="8"/>
      <c r="E41" s="1"/>
      <c r="F41" s="1"/>
      <c r="G41" s="1"/>
      <c r="H41" s="1"/>
      <c r="I41" s="1"/>
      <c r="J41" s="1"/>
      <c r="K41" s="1"/>
      <c r="L41" s="1"/>
    </row>
    <row r="42" spans="1:12" s="10" customFormat="1" ht="12">
      <c r="A42" s="3"/>
      <c r="D42" s="8"/>
      <c r="E42" s="1"/>
      <c r="F42" s="1"/>
      <c r="G42" s="1"/>
      <c r="H42" s="1"/>
      <c r="I42" s="1"/>
      <c r="J42" s="1"/>
      <c r="K42" s="1"/>
      <c r="L42" s="1"/>
    </row>
  </sheetData>
  <printOptions headings="1" horizontalCentered="1" verticalCentered="1"/>
  <pageMargins left="0.3937007874015748" right="0.3937007874015748" top="0.984251968503937" bottom="0.984251968503937" header="0.4921259845" footer="0.492125984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 valley e</cp:lastModifiedBy>
  <cp:category/>
  <cp:version/>
  <cp:contentType/>
  <cp:contentStatus/>
</cp:coreProperties>
</file>